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SKUPINY, CELKOVÉ POŘADÍ" sheetId="1" r:id="rId1"/>
    <sheet name="List3" sheetId="3" r:id="rId2"/>
  </sheets>
  <definedNames>
    <definedName name="_xlnm._FilterDatabase" localSheetId="0" hidden="1">'SKUPINY, CELKOVÉ POŘADÍ'!$B$24:$K$36</definedName>
    <definedName name="_xlnm.Print_Area" localSheetId="0">'SKUPINY, CELKOVÉ POŘADÍ'!$B$40:$M$68</definedName>
  </definedNames>
  <calcPr calcId="125725"/>
</workbook>
</file>

<file path=xl/calcChain.xml><?xml version="1.0" encoding="utf-8"?>
<calcChain xmlns="http://schemas.openxmlformats.org/spreadsheetml/2006/main">
  <c r="J70" i="1"/>
  <c r="L68"/>
  <c r="J68"/>
  <c r="H68"/>
  <c r="E68"/>
  <c r="K68" s="1"/>
  <c r="L66"/>
  <c r="J66"/>
  <c r="H66"/>
  <c r="K66" s="1"/>
  <c r="E66"/>
  <c r="L55"/>
  <c r="J55"/>
  <c r="H55"/>
  <c r="E55"/>
  <c r="K55" s="1"/>
  <c r="L58"/>
  <c r="J58"/>
  <c r="H58"/>
  <c r="K58" s="1"/>
  <c r="E58"/>
  <c r="L65"/>
  <c r="J65"/>
  <c r="H65"/>
  <c r="E65"/>
  <c r="K65" s="1"/>
  <c r="L56"/>
  <c r="J56"/>
  <c r="H56"/>
  <c r="K56" s="1"/>
  <c r="E56"/>
  <c r="L60"/>
  <c r="J60"/>
  <c r="H60"/>
  <c r="E60"/>
  <c r="K60" s="1"/>
  <c r="L48"/>
  <c r="J48"/>
  <c r="H48"/>
  <c r="K48" s="1"/>
  <c r="E48"/>
  <c r="L53"/>
  <c r="J53"/>
  <c r="H53"/>
  <c r="E53"/>
  <c r="K53" s="1"/>
  <c r="L47"/>
  <c r="J47"/>
  <c r="H47"/>
  <c r="K47" s="1"/>
  <c r="E47"/>
  <c r="L54"/>
  <c r="J54"/>
  <c r="H54"/>
  <c r="E54"/>
  <c r="K54" s="1"/>
  <c r="L46"/>
  <c r="J46"/>
  <c r="H46"/>
  <c r="K46" s="1"/>
  <c r="E46"/>
  <c r="L52"/>
  <c r="J52"/>
  <c r="H52"/>
  <c r="E52"/>
  <c r="K52" s="1"/>
  <c r="H9"/>
  <c r="H18"/>
  <c r="H15"/>
  <c r="H10"/>
  <c r="H6"/>
  <c r="H12"/>
  <c r="H16"/>
  <c r="H17"/>
  <c r="H8"/>
  <c r="H7"/>
  <c r="H14"/>
  <c r="H13"/>
  <c r="H11"/>
  <c r="L67"/>
  <c r="J67"/>
  <c r="H67"/>
  <c r="K67" s="1"/>
  <c r="E67"/>
  <c r="L64"/>
  <c r="J64"/>
  <c r="H64"/>
  <c r="E64"/>
  <c r="K64" s="1"/>
  <c r="L63"/>
  <c r="J63"/>
  <c r="H63"/>
  <c r="E63"/>
  <c r="K63" s="1"/>
  <c r="L62"/>
  <c r="J62"/>
  <c r="H62"/>
  <c r="K62" s="1"/>
  <c r="E62"/>
  <c r="L61"/>
  <c r="J61"/>
  <c r="H61"/>
  <c r="E61"/>
  <c r="K61" s="1"/>
  <c r="L59"/>
  <c r="J59"/>
  <c r="H59"/>
  <c r="K59" s="1"/>
  <c r="E59"/>
  <c r="L57"/>
  <c r="J57"/>
  <c r="H57"/>
  <c r="E57"/>
  <c r="K57" s="1"/>
  <c r="L51"/>
  <c r="J51"/>
  <c r="H51"/>
  <c r="E51"/>
  <c r="K51" s="1"/>
  <c r="L50"/>
  <c r="J50"/>
  <c r="H50"/>
  <c r="E50"/>
  <c r="K50" s="1"/>
  <c r="L49"/>
  <c r="J49"/>
  <c r="H49"/>
  <c r="E49"/>
  <c r="K49" s="1"/>
  <c r="L45"/>
  <c r="J45"/>
  <c r="H45"/>
  <c r="E45"/>
  <c r="K45" s="1"/>
  <c r="L44"/>
  <c r="J44"/>
  <c r="H44"/>
  <c r="E44"/>
  <c r="K44" s="1"/>
  <c r="L43"/>
  <c r="J43"/>
  <c r="H43"/>
  <c r="E43"/>
  <c r="K43" s="1"/>
  <c r="H25"/>
  <c r="K25" s="1"/>
  <c r="H32"/>
  <c r="H34"/>
  <c r="H36"/>
  <c r="H27"/>
  <c r="H33"/>
  <c r="H35"/>
  <c r="H30"/>
  <c r="H28"/>
  <c r="H29"/>
  <c r="H31"/>
  <c r="H24"/>
  <c r="H26"/>
  <c r="E25"/>
  <c r="E34"/>
  <c r="E36"/>
  <c r="E27"/>
  <c r="K27" s="1"/>
  <c r="E30"/>
  <c r="K30" s="1"/>
  <c r="E24"/>
  <c r="E35"/>
  <c r="E31"/>
  <c r="E28"/>
  <c r="E33"/>
  <c r="E32"/>
  <c r="E26"/>
  <c r="E29"/>
  <c r="K29" s="1"/>
  <c r="E17"/>
  <c r="E8"/>
  <c r="E12"/>
  <c r="E11"/>
  <c r="E16"/>
  <c r="E7"/>
  <c r="E13"/>
  <c r="E10"/>
  <c r="E15"/>
  <c r="E18"/>
  <c r="E14"/>
  <c r="E9"/>
  <c r="K9" s="1"/>
  <c r="E6"/>
  <c r="J6"/>
  <c r="M44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L6"/>
  <c r="K6"/>
  <c r="L10"/>
  <c r="J10"/>
  <c r="K10"/>
  <c r="J26"/>
  <c r="L25"/>
  <c r="L27"/>
  <c r="L34"/>
  <c r="L32"/>
  <c r="L30"/>
  <c r="L24"/>
  <c r="L31"/>
  <c r="L36"/>
  <c r="L26"/>
  <c r="L28"/>
  <c r="L29"/>
  <c r="L33"/>
  <c r="K32"/>
  <c r="K31"/>
  <c r="K36"/>
  <c r="K28"/>
  <c r="K33"/>
  <c r="J25"/>
  <c r="J27"/>
  <c r="J34"/>
  <c r="J32"/>
  <c r="J30"/>
  <c r="J24"/>
  <c r="J31"/>
  <c r="J36"/>
  <c r="J28"/>
  <c r="J29"/>
  <c r="J33"/>
  <c r="L35"/>
  <c r="L14"/>
  <c r="L11"/>
  <c r="L9"/>
  <c r="L12"/>
  <c r="L7"/>
  <c r="L15"/>
  <c r="L16"/>
  <c r="L8"/>
  <c r="L13"/>
  <c r="L17"/>
  <c r="L18"/>
  <c r="K35"/>
  <c r="J35"/>
  <c r="J11"/>
  <c r="J9"/>
  <c r="J12"/>
  <c r="J7"/>
  <c r="J15"/>
  <c r="J16"/>
  <c r="J8"/>
  <c r="J13"/>
  <c r="J17"/>
  <c r="J18"/>
  <c r="J14"/>
  <c r="K11"/>
  <c r="K12"/>
  <c r="K16"/>
  <c r="K15"/>
  <c r="K17"/>
  <c r="K18"/>
  <c r="K8"/>
  <c r="K14"/>
  <c r="K13"/>
  <c r="K7"/>
  <c r="K24"/>
  <c r="K34"/>
  <c r="K26" l="1"/>
</calcChain>
</file>

<file path=xl/sharedStrings.xml><?xml version="1.0" encoding="utf-8"?>
<sst xmlns="http://schemas.openxmlformats.org/spreadsheetml/2006/main" count="112" uniqueCount="55">
  <si>
    <t xml:space="preserve">              2.kolo</t>
  </si>
  <si>
    <t>Celkem</t>
  </si>
  <si>
    <t>Součet</t>
  </si>
  <si>
    <t>Celkové</t>
  </si>
  <si>
    <t>Jméno</t>
  </si>
  <si>
    <t>ks/1</t>
  </si>
  <si>
    <t>body 1</t>
  </si>
  <si>
    <t>ks/2</t>
  </si>
  <si>
    <t>body 2</t>
  </si>
  <si>
    <t xml:space="preserve">ks </t>
  </si>
  <si>
    <t>body</t>
  </si>
  <si>
    <t>umístění</t>
  </si>
  <si>
    <t>pořadí</t>
  </si>
  <si>
    <t xml:space="preserve">             1.kolo</t>
  </si>
  <si>
    <t>SKUPINA A</t>
  </si>
  <si>
    <t>SKUPINA B</t>
  </si>
  <si>
    <t>Los číslo</t>
  </si>
  <si>
    <t xml:space="preserve">CELKOVÉ POŘADÍ </t>
  </si>
  <si>
    <t>Los</t>
  </si>
  <si>
    <t>Příjmení, jméno</t>
  </si>
  <si>
    <t>2.kolo</t>
  </si>
  <si>
    <t>um./1</t>
  </si>
  <si>
    <t>um./2</t>
  </si>
  <si>
    <t>Cieslar Tomáš</t>
  </si>
  <si>
    <t>Divácký Aleš</t>
  </si>
  <si>
    <t>Švub Dominik</t>
  </si>
  <si>
    <t>Šebesta Roman</t>
  </si>
  <si>
    <t>Staněk Petr</t>
  </si>
  <si>
    <t>Konečný Pavel</t>
  </si>
  <si>
    <t>Švagrová Kateřina</t>
  </si>
  <si>
    <t>Macholda Marek</t>
  </si>
  <si>
    <t>Králík Tomáš</t>
  </si>
  <si>
    <t>Chyba Pavel</t>
  </si>
  <si>
    <t>Jahn Lukáš</t>
  </si>
  <si>
    <t>Macka Marek</t>
  </si>
  <si>
    <t>Kříž Rostislav</t>
  </si>
  <si>
    <t>Sklenář Karel</t>
  </si>
  <si>
    <t>Kudrna Pavel</t>
  </si>
  <si>
    <t>Pražák Petr</t>
  </si>
  <si>
    <t>Marek Zdeněk</t>
  </si>
  <si>
    <t>Skákal Karel</t>
  </si>
  <si>
    <t>Janda František</t>
  </si>
  <si>
    <t>Adam Jakub</t>
  </si>
  <si>
    <t>Adam František</t>
  </si>
  <si>
    <t>Ambros Josef</t>
  </si>
  <si>
    <t>Kocurek Mojmír</t>
  </si>
  <si>
    <t>Kubíček René</t>
  </si>
  <si>
    <t>Vach Jakub</t>
  </si>
  <si>
    <t>Bečvanská muška, 31.8.2013, Bečva, Hranice. Hlavní rozhodčí Oliva Rostislav, garant Adam Jaroslav st.</t>
  </si>
  <si>
    <t>Šustek Jaroslav</t>
  </si>
  <si>
    <t>Marek 410 JT</t>
  </si>
  <si>
    <t>BEČVANSKÁ MUŠKA 2013</t>
  </si>
  <si>
    <t>Adam Jakub jun.</t>
  </si>
  <si>
    <t>Kocurek Mojmír jun.</t>
  </si>
  <si>
    <t>Adam František jun.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</si>
</sst>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255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/>
    <xf numFmtId="0" fontId="1" fillId="0" borderId="18" xfId="0" applyFont="1" applyBorder="1" applyAlignment="1">
      <alignment horizontal="center"/>
    </xf>
    <xf numFmtId="0" fontId="2" fillId="0" borderId="0" xfId="0" applyFont="1"/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textRotation="255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4"/>
  <sheetViews>
    <sheetView tabSelected="1" workbookViewId="0">
      <selection activeCell="P63" sqref="P63"/>
    </sheetView>
  </sheetViews>
  <sheetFormatPr defaultRowHeight="15"/>
  <cols>
    <col min="2" max="2" width="23.5703125" customWidth="1"/>
    <col min="3" max="3" width="11.42578125" style="8" customWidth="1"/>
    <col min="4" max="4" width="5.7109375" style="8" customWidth="1"/>
    <col min="5" max="5" width="9.42578125" style="8" customWidth="1"/>
    <col min="6" max="6" width="5.85546875" style="8" customWidth="1"/>
    <col min="7" max="7" width="5.42578125" style="8" customWidth="1"/>
    <col min="8" max="8" width="6.7109375" style="8" customWidth="1"/>
    <col min="9" max="9" width="6.28515625" style="8" customWidth="1"/>
    <col min="10" max="13" width="9.140625" style="8"/>
  </cols>
  <sheetData>
    <row r="1" spans="2:15" ht="36" customHeight="1">
      <c r="B1" s="55" t="s">
        <v>48</v>
      </c>
      <c r="C1" s="13"/>
      <c r="D1" s="13"/>
      <c r="E1" s="13"/>
      <c r="F1" s="13"/>
      <c r="G1" s="13"/>
      <c r="H1" s="13"/>
      <c r="I1" s="13"/>
      <c r="J1" s="13"/>
      <c r="K1" s="13"/>
    </row>
    <row r="2" spans="2:15" ht="16.5" customHeight="1">
      <c r="G2" s="13" t="s">
        <v>14</v>
      </c>
      <c r="H2" s="13"/>
    </row>
    <row r="3" spans="2:15" ht="2.25" customHeight="1" thickBot="1"/>
    <row r="4" spans="2:15" ht="15.75" thickBot="1">
      <c r="D4" s="73" t="s">
        <v>13</v>
      </c>
      <c r="E4" s="74"/>
      <c r="F4" s="78"/>
      <c r="G4" s="14" t="s">
        <v>0</v>
      </c>
      <c r="H4" s="15"/>
      <c r="I4" s="16"/>
      <c r="J4" s="27" t="s">
        <v>1</v>
      </c>
      <c r="K4" s="11" t="s">
        <v>1</v>
      </c>
      <c r="L4" s="11" t="s">
        <v>2</v>
      </c>
      <c r="M4" s="11" t="s">
        <v>3</v>
      </c>
    </row>
    <row r="5" spans="2:15" ht="15.75" thickBot="1">
      <c r="B5" s="1" t="s">
        <v>4</v>
      </c>
      <c r="C5" s="14" t="s">
        <v>16</v>
      </c>
      <c r="D5" s="17" t="s">
        <v>5</v>
      </c>
      <c r="E5" s="18" t="s">
        <v>6</v>
      </c>
      <c r="F5" s="16" t="s">
        <v>21</v>
      </c>
      <c r="G5" s="14" t="s">
        <v>7</v>
      </c>
      <c r="H5" s="15" t="s">
        <v>8</v>
      </c>
      <c r="I5" s="16" t="s">
        <v>22</v>
      </c>
      <c r="J5" s="28" t="s">
        <v>9</v>
      </c>
      <c r="K5" s="12" t="s">
        <v>10</v>
      </c>
      <c r="L5" s="12" t="s">
        <v>11</v>
      </c>
      <c r="M5" s="12" t="s">
        <v>12</v>
      </c>
      <c r="O5" s="59" t="s">
        <v>50</v>
      </c>
    </row>
    <row r="6" spans="2:15">
      <c r="B6" s="45" t="s">
        <v>25</v>
      </c>
      <c r="C6" s="46">
        <v>10</v>
      </c>
      <c r="D6" s="51">
        <v>22</v>
      </c>
      <c r="E6" s="52">
        <f>2200+281+161+185+200+151+172+201+152+150+153+159+162+190+179+193+151+161+170+176+180+169+154</f>
        <v>6050</v>
      </c>
      <c r="F6" s="46">
        <v>2</v>
      </c>
      <c r="G6" s="51">
        <v>14</v>
      </c>
      <c r="H6" s="52">
        <f>1400+160+180+200+190+170+160+230+170+160+157+152+157+170+185</f>
        <v>3841</v>
      </c>
      <c r="I6" s="46">
        <v>4</v>
      </c>
      <c r="J6" s="35">
        <f t="shared" ref="J6:J18" si="0">D6+G6</f>
        <v>36</v>
      </c>
      <c r="K6" s="35">
        <f t="shared" ref="K6:K18" si="1">E6+H6</f>
        <v>9891</v>
      </c>
      <c r="L6" s="35">
        <f t="shared" ref="L6:L18" si="2">F6+I6</f>
        <v>6</v>
      </c>
      <c r="M6" s="46">
        <v>1</v>
      </c>
    </row>
    <row r="7" spans="2:15">
      <c r="B7" s="47" t="s">
        <v>35</v>
      </c>
      <c r="C7" s="23">
        <v>4</v>
      </c>
      <c r="D7" s="22">
        <v>19</v>
      </c>
      <c r="E7" s="3">
        <f>1900+153+175+172+150+152+160+179+165+170+155+151+180+168+210+165+200+255+190+205</f>
        <v>5255</v>
      </c>
      <c r="F7" s="23">
        <v>4</v>
      </c>
      <c r="G7" s="22">
        <v>17</v>
      </c>
      <c r="H7" s="3">
        <f>1700+210+160+155+170+151+255+178+165+152+190+195+225+151+175+151+162+160</f>
        <v>4705</v>
      </c>
      <c r="I7" s="25">
        <v>3</v>
      </c>
      <c r="J7" s="36">
        <f t="shared" si="0"/>
        <v>36</v>
      </c>
      <c r="K7" s="36">
        <f t="shared" si="1"/>
        <v>9960</v>
      </c>
      <c r="L7" s="36">
        <f t="shared" si="2"/>
        <v>7</v>
      </c>
      <c r="M7" s="25">
        <v>2</v>
      </c>
    </row>
    <row r="8" spans="2:15">
      <c r="B8" s="47" t="s">
        <v>24</v>
      </c>
      <c r="C8" s="23">
        <v>8</v>
      </c>
      <c r="D8" s="22">
        <v>14</v>
      </c>
      <c r="E8" s="3">
        <f>1400+160+168+160+168+185+170+180+160+260+155+190+155+150+150</f>
        <v>3811</v>
      </c>
      <c r="F8" s="23">
        <v>6</v>
      </c>
      <c r="G8" s="22">
        <v>20</v>
      </c>
      <c r="H8" s="3">
        <f>2000+155+215+220+150+180+195+162+163+180+150+153+165+171+153+156+170+158+240+180+170</f>
        <v>5486</v>
      </c>
      <c r="I8" s="23">
        <v>1</v>
      </c>
      <c r="J8" s="36">
        <f t="shared" si="0"/>
        <v>34</v>
      </c>
      <c r="K8" s="36">
        <f t="shared" si="1"/>
        <v>9297</v>
      </c>
      <c r="L8" s="36">
        <f t="shared" si="2"/>
        <v>7</v>
      </c>
      <c r="M8" s="25">
        <v>3</v>
      </c>
    </row>
    <row r="9" spans="2:15">
      <c r="B9" s="48" t="s">
        <v>34</v>
      </c>
      <c r="C9" s="25">
        <v>3</v>
      </c>
      <c r="D9" s="24">
        <v>23</v>
      </c>
      <c r="E9" s="2">
        <f>2300+290+200+170+290+200+160+170+340+170+150+160+160+190+150+210+195+160+200+150+155+160+200+155</f>
        <v>6685</v>
      </c>
      <c r="F9" s="25">
        <v>1</v>
      </c>
      <c r="G9" s="24">
        <v>9</v>
      </c>
      <c r="H9" s="2">
        <f>900+198+217+195+190+185+305+270+250+165</f>
        <v>2875</v>
      </c>
      <c r="I9" s="23">
        <v>9</v>
      </c>
      <c r="J9" s="36">
        <f t="shared" si="0"/>
        <v>32</v>
      </c>
      <c r="K9" s="36">
        <f t="shared" si="1"/>
        <v>9560</v>
      </c>
      <c r="L9" s="36">
        <f t="shared" si="2"/>
        <v>10</v>
      </c>
      <c r="M9" s="23">
        <v>4</v>
      </c>
    </row>
    <row r="10" spans="2:15">
      <c r="B10" s="47" t="s">
        <v>23</v>
      </c>
      <c r="C10" s="25">
        <v>6</v>
      </c>
      <c r="D10" s="22">
        <v>16</v>
      </c>
      <c r="E10" s="3">
        <f>1600+150+150+168+185+151+200+165+220+170+185+180+160+180+160+152+190</f>
        <v>4366</v>
      </c>
      <c r="F10" s="25">
        <v>5</v>
      </c>
      <c r="G10" s="22">
        <v>11</v>
      </c>
      <c r="H10" s="3">
        <f>1100+155+150+152+250+190+151+195+153+160+153+180</f>
        <v>2989</v>
      </c>
      <c r="I10" s="25">
        <v>5</v>
      </c>
      <c r="J10" s="36">
        <f t="shared" si="0"/>
        <v>27</v>
      </c>
      <c r="K10" s="36">
        <f t="shared" si="1"/>
        <v>7355</v>
      </c>
      <c r="L10" s="36">
        <f t="shared" si="2"/>
        <v>10</v>
      </c>
      <c r="M10" s="23">
        <v>5</v>
      </c>
    </row>
    <row r="11" spans="2:15">
      <c r="B11" s="47" t="s">
        <v>27</v>
      </c>
      <c r="C11" s="23">
        <v>12</v>
      </c>
      <c r="D11" s="44">
        <v>20</v>
      </c>
      <c r="E11" s="3">
        <f>2000+160+240+180+210+170+170+170+190+205+197+155+182+155+230+195+295+161+176+226+170</f>
        <v>5837</v>
      </c>
      <c r="F11" s="25">
        <v>3</v>
      </c>
      <c r="G11" s="22">
        <v>11</v>
      </c>
      <c r="H11" s="3">
        <f>1100+200+170+172+168+155+162+151+152+150+155+165</f>
        <v>2900</v>
      </c>
      <c r="I11" s="23">
        <v>8</v>
      </c>
      <c r="J11" s="36">
        <f t="shared" si="0"/>
        <v>31</v>
      </c>
      <c r="K11" s="36">
        <f t="shared" si="1"/>
        <v>8737</v>
      </c>
      <c r="L11" s="36">
        <f t="shared" si="2"/>
        <v>11</v>
      </c>
      <c r="M11" s="25">
        <v>6</v>
      </c>
    </row>
    <row r="12" spans="2:15">
      <c r="B12" s="47" t="s">
        <v>29</v>
      </c>
      <c r="C12" s="23">
        <v>13</v>
      </c>
      <c r="D12" s="22">
        <v>6</v>
      </c>
      <c r="E12" s="3">
        <f>600+195+160+190+230+170+230</f>
        <v>1775</v>
      </c>
      <c r="F12" s="23">
        <v>11</v>
      </c>
      <c r="G12" s="22">
        <v>17</v>
      </c>
      <c r="H12" s="3">
        <f>1700+320+190+170+165+245+170+170+170+160+150+170+153+158+162+171+181+160</f>
        <v>4765</v>
      </c>
      <c r="I12" s="25">
        <v>2</v>
      </c>
      <c r="J12" s="36">
        <f t="shared" si="0"/>
        <v>23</v>
      </c>
      <c r="K12" s="36">
        <f t="shared" si="1"/>
        <v>6540</v>
      </c>
      <c r="L12" s="36">
        <f t="shared" si="2"/>
        <v>13</v>
      </c>
      <c r="M12" s="25">
        <v>7</v>
      </c>
    </row>
    <row r="13" spans="2:15">
      <c r="B13" s="47" t="s">
        <v>26</v>
      </c>
      <c r="C13" s="23">
        <v>5</v>
      </c>
      <c r="D13" s="22">
        <v>8</v>
      </c>
      <c r="E13" s="3">
        <f>800+205+151+165+176+282+193+170+194</f>
        <v>2336</v>
      </c>
      <c r="F13" s="23">
        <v>8</v>
      </c>
      <c r="G13" s="22">
        <v>10</v>
      </c>
      <c r="H13" s="3">
        <f>1000+195+200+162+195+263+179+186+171+250+178</f>
        <v>2979</v>
      </c>
      <c r="I13" s="23">
        <v>6</v>
      </c>
      <c r="J13" s="40">
        <f t="shared" si="0"/>
        <v>18</v>
      </c>
      <c r="K13" s="40">
        <f t="shared" si="1"/>
        <v>5315</v>
      </c>
      <c r="L13" s="40">
        <f t="shared" si="2"/>
        <v>14</v>
      </c>
      <c r="M13" s="23">
        <v>8</v>
      </c>
    </row>
    <row r="14" spans="2:15">
      <c r="B14" s="47" t="s">
        <v>46</v>
      </c>
      <c r="C14" s="25">
        <v>2</v>
      </c>
      <c r="D14" s="22">
        <v>6</v>
      </c>
      <c r="E14" s="3">
        <f>600+260+198+250+165+154+155</f>
        <v>1782</v>
      </c>
      <c r="F14" s="23">
        <v>10</v>
      </c>
      <c r="G14" s="22">
        <v>10</v>
      </c>
      <c r="H14" s="3">
        <f>1000+200+165+200+175+196+190+235+190+180+175</f>
        <v>2906</v>
      </c>
      <c r="I14" s="23">
        <v>7</v>
      </c>
      <c r="J14" s="36">
        <f t="shared" si="0"/>
        <v>16</v>
      </c>
      <c r="K14" s="36">
        <f t="shared" si="1"/>
        <v>4688</v>
      </c>
      <c r="L14" s="36">
        <f t="shared" si="2"/>
        <v>17</v>
      </c>
      <c r="M14" s="23">
        <v>9</v>
      </c>
    </row>
    <row r="15" spans="2:15">
      <c r="B15" s="47" t="s">
        <v>33</v>
      </c>
      <c r="C15" s="25">
        <v>7</v>
      </c>
      <c r="D15" s="22">
        <v>13</v>
      </c>
      <c r="E15" s="3">
        <f>1300+153+150+153+165+290+198+222+176+175+165+150+163+158</f>
        <v>3618</v>
      </c>
      <c r="F15" s="25">
        <v>7</v>
      </c>
      <c r="G15" s="22">
        <v>8</v>
      </c>
      <c r="H15" s="3">
        <f>800+185+181+235+196+180+200+180+220</f>
        <v>2377</v>
      </c>
      <c r="I15" s="25">
        <v>11</v>
      </c>
      <c r="J15" s="36">
        <f t="shared" si="0"/>
        <v>21</v>
      </c>
      <c r="K15" s="36">
        <f t="shared" si="1"/>
        <v>5995</v>
      </c>
      <c r="L15" s="36">
        <f t="shared" si="2"/>
        <v>18</v>
      </c>
      <c r="M15" s="25">
        <v>10</v>
      </c>
    </row>
    <row r="16" spans="2:15">
      <c r="B16" s="47" t="s">
        <v>30</v>
      </c>
      <c r="C16" s="23">
        <v>11</v>
      </c>
      <c r="D16" s="22">
        <v>6</v>
      </c>
      <c r="E16" s="3">
        <f>600+300+190+300+380+180+198</f>
        <v>2148</v>
      </c>
      <c r="F16" s="25">
        <v>9</v>
      </c>
      <c r="G16" s="22">
        <v>5</v>
      </c>
      <c r="H16" s="3">
        <f>500+218+189+205+240+153</f>
        <v>1505</v>
      </c>
      <c r="I16" s="25">
        <v>12</v>
      </c>
      <c r="J16" s="36">
        <f t="shared" si="0"/>
        <v>11</v>
      </c>
      <c r="K16" s="36">
        <f t="shared" si="1"/>
        <v>3653</v>
      </c>
      <c r="L16" s="36">
        <f t="shared" si="2"/>
        <v>21</v>
      </c>
      <c r="M16" s="25">
        <v>11</v>
      </c>
    </row>
    <row r="17" spans="2:30" ht="16.5">
      <c r="B17" s="47" t="s">
        <v>31</v>
      </c>
      <c r="C17" s="58">
        <v>9</v>
      </c>
      <c r="D17" s="22">
        <v>6</v>
      </c>
      <c r="E17" s="3">
        <f>600+250+170+165+185+190+150</f>
        <v>1710</v>
      </c>
      <c r="F17" s="23">
        <v>12</v>
      </c>
      <c r="G17" s="22">
        <v>9</v>
      </c>
      <c r="H17" s="3">
        <f>900+170+164+209+176+180+165+210+200+190</f>
        <v>2564</v>
      </c>
      <c r="I17" s="23">
        <v>10</v>
      </c>
      <c r="J17" s="36">
        <f t="shared" si="0"/>
        <v>15</v>
      </c>
      <c r="K17" s="36">
        <f t="shared" si="1"/>
        <v>4274</v>
      </c>
      <c r="L17" s="36">
        <f t="shared" si="2"/>
        <v>22</v>
      </c>
      <c r="M17" s="23">
        <v>12</v>
      </c>
    </row>
    <row r="18" spans="2:30" ht="15.75" thickBot="1">
      <c r="B18" s="49" t="s">
        <v>28</v>
      </c>
      <c r="C18" s="50">
        <v>1</v>
      </c>
      <c r="D18" s="26">
        <v>2</v>
      </c>
      <c r="E18" s="29">
        <f>200+210+155</f>
        <v>565</v>
      </c>
      <c r="F18" s="50">
        <v>13</v>
      </c>
      <c r="G18" s="26">
        <v>1</v>
      </c>
      <c r="H18" s="29">
        <f>100+154</f>
        <v>254</v>
      </c>
      <c r="I18" s="50">
        <v>13</v>
      </c>
      <c r="J18" s="37">
        <f t="shared" si="0"/>
        <v>3</v>
      </c>
      <c r="K18" s="37">
        <f t="shared" si="1"/>
        <v>819</v>
      </c>
      <c r="L18" s="37">
        <f t="shared" si="2"/>
        <v>26</v>
      </c>
      <c r="M18" s="50">
        <v>13</v>
      </c>
    </row>
    <row r="19" spans="2:30">
      <c r="C19"/>
      <c r="D19"/>
      <c r="E19"/>
      <c r="F19"/>
      <c r="G19"/>
      <c r="H19"/>
      <c r="I19"/>
      <c r="J19"/>
      <c r="K19"/>
      <c r="L19"/>
      <c r="M19"/>
    </row>
    <row r="20" spans="2:30" ht="4.5" customHeight="1">
      <c r="C20" s="7"/>
    </row>
    <row r="21" spans="2:30" ht="15" customHeight="1" thickBot="1">
      <c r="G21" s="13" t="s">
        <v>15</v>
      </c>
      <c r="H21" s="13"/>
    </row>
    <row r="22" spans="2:30" ht="15.75" thickBot="1">
      <c r="D22" s="73" t="s">
        <v>13</v>
      </c>
      <c r="E22" s="74"/>
      <c r="F22" s="74"/>
      <c r="G22" s="75" t="s">
        <v>20</v>
      </c>
      <c r="H22" s="76"/>
      <c r="I22" s="77"/>
      <c r="J22" s="27" t="s">
        <v>1</v>
      </c>
      <c r="K22" s="11" t="s">
        <v>1</v>
      </c>
      <c r="L22" s="11" t="s">
        <v>2</v>
      </c>
      <c r="M22" s="11" t="s">
        <v>3</v>
      </c>
    </row>
    <row r="23" spans="2:30" ht="15.75" thickBot="1">
      <c r="B23" s="63" t="s">
        <v>4</v>
      </c>
      <c r="C23" s="56" t="s">
        <v>16</v>
      </c>
      <c r="D23" s="64" t="s">
        <v>5</v>
      </c>
      <c r="E23" s="65" t="s">
        <v>6</v>
      </c>
      <c r="F23" s="57" t="s">
        <v>21</v>
      </c>
      <c r="G23" s="64" t="s">
        <v>7</v>
      </c>
      <c r="H23" s="65" t="s">
        <v>8</v>
      </c>
      <c r="I23" s="66" t="s">
        <v>22</v>
      </c>
      <c r="J23" s="28" t="s">
        <v>9</v>
      </c>
      <c r="K23" s="12" t="s">
        <v>10</v>
      </c>
      <c r="L23" s="41" t="s">
        <v>11</v>
      </c>
      <c r="M23" s="12" t="s">
        <v>12</v>
      </c>
    </row>
    <row r="24" spans="2:30">
      <c r="B24" s="45" t="s">
        <v>32</v>
      </c>
      <c r="C24" s="46">
        <v>9</v>
      </c>
      <c r="D24" s="51">
        <v>20</v>
      </c>
      <c r="E24" s="52">
        <f>2000+251+175+168+180+183+195+175+300+220+163+200+185+165+175+210+217+200+180+220+240</f>
        <v>6002</v>
      </c>
      <c r="F24" s="52">
        <v>1</v>
      </c>
      <c r="G24" s="60">
        <v>28</v>
      </c>
      <c r="H24" s="52">
        <f>2800+230+155+200+185+190+201+150+210+245+175+160+165+170+205+150+178+155+156+206+190+215+177+215+310+218+185+163+189</f>
        <v>8148</v>
      </c>
      <c r="I24" s="46">
        <v>2</v>
      </c>
      <c r="J24" s="35">
        <f t="shared" ref="J24:J36" si="3">D24+G24</f>
        <v>48</v>
      </c>
      <c r="K24" s="38">
        <f t="shared" ref="K24:K36" si="4">E24+H24</f>
        <v>14150</v>
      </c>
      <c r="L24" s="35">
        <f t="shared" ref="L24:L36" si="5">F24+I24</f>
        <v>3</v>
      </c>
      <c r="M24" s="46">
        <v>1</v>
      </c>
    </row>
    <row r="25" spans="2:30">
      <c r="B25" s="47" t="s">
        <v>38</v>
      </c>
      <c r="C25" s="23">
        <v>10</v>
      </c>
      <c r="D25" s="22">
        <v>17</v>
      </c>
      <c r="E25" s="3">
        <f>1700+194+194+150+166+211+150+186+190+170+178+170+170+180+150+160+155+170</f>
        <v>4644</v>
      </c>
      <c r="F25" s="3">
        <v>5</v>
      </c>
      <c r="G25" s="61">
        <v>33</v>
      </c>
      <c r="H25" s="3">
        <f>3300+158+160+202+160+165+151+180+162+168+185+212+170+196+165+155+167+152+210+310+195+245+155+175+262+186+180+150+155+171+175+169+171+161</f>
        <v>9278</v>
      </c>
      <c r="I25" s="25">
        <v>1</v>
      </c>
      <c r="J25" s="36">
        <f t="shared" si="3"/>
        <v>50</v>
      </c>
      <c r="K25" s="39">
        <f t="shared" si="4"/>
        <v>13922</v>
      </c>
      <c r="L25" s="40">
        <f t="shared" si="5"/>
        <v>6</v>
      </c>
      <c r="M25" s="25">
        <v>2</v>
      </c>
      <c r="N25" s="4"/>
      <c r="O25" s="4"/>
      <c r="P25" s="4"/>
      <c r="Q25" s="5"/>
      <c r="R25" s="5"/>
      <c r="S25" s="5"/>
      <c r="T25" s="5"/>
      <c r="U25" s="5"/>
      <c r="V25" s="5"/>
      <c r="W25" s="4"/>
      <c r="X25" s="4"/>
      <c r="Y25" s="5"/>
      <c r="Z25" s="4"/>
      <c r="AA25" s="4"/>
      <c r="AB25" s="4"/>
      <c r="AC25" s="6"/>
      <c r="AD25" s="4"/>
    </row>
    <row r="26" spans="2:30">
      <c r="B26" s="47" t="s">
        <v>52</v>
      </c>
      <c r="C26" s="25">
        <v>12</v>
      </c>
      <c r="D26" s="22">
        <v>20</v>
      </c>
      <c r="E26" s="3">
        <f>2000+170+200+180+180+190+150+150+180+210+151+220+159+161+190+189+230+198+199+210+150</f>
        <v>5667</v>
      </c>
      <c r="F26" s="3">
        <v>2</v>
      </c>
      <c r="G26" s="61">
        <v>20</v>
      </c>
      <c r="H26" s="3">
        <f>2000+150+180+152+280+180+180+221+220+192+283+254+165+170+167+198+150+156+154+212+200</f>
        <v>5864</v>
      </c>
      <c r="I26" s="25">
        <v>4</v>
      </c>
      <c r="J26" s="36">
        <f t="shared" si="3"/>
        <v>40</v>
      </c>
      <c r="K26" s="39">
        <f t="shared" si="4"/>
        <v>11531</v>
      </c>
      <c r="L26" s="40">
        <f t="shared" si="5"/>
        <v>6</v>
      </c>
      <c r="M26" s="25">
        <v>3</v>
      </c>
      <c r="O26" s="6"/>
      <c r="P26" s="4"/>
      <c r="Q26" s="5"/>
      <c r="R26" s="5"/>
      <c r="S26" s="5"/>
      <c r="T26" s="5"/>
      <c r="U26" s="5"/>
      <c r="V26" s="5"/>
      <c r="W26" s="4"/>
      <c r="X26" s="4"/>
      <c r="Y26" s="5"/>
      <c r="Z26" s="4"/>
      <c r="AA26" s="4"/>
      <c r="AB26" s="4"/>
      <c r="AC26" s="6"/>
    </row>
    <row r="27" spans="2:30">
      <c r="B27" s="47" t="s">
        <v>47</v>
      </c>
      <c r="C27" s="23">
        <v>4</v>
      </c>
      <c r="D27" s="22">
        <v>16</v>
      </c>
      <c r="E27" s="3">
        <f>1600+160+174+150+206+194+180+168+220+200+195+225+200+175+245+220+165</f>
        <v>4677</v>
      </c>
      <c r="F27" s="3">
        <v>4</v>
      </c>
      <c r="G27" s="61">
        <v>20</v>
      </c>
      <c r="H27" s="3">
        <f>2000+191+200+211+225+175+201+170+192+177+165+158+225+178+190+205+156+235+180+175+170</f>
        <v>5779</v>
      </c>
      <c r="I27" s="23">
        <v>5</v>
      </c>
      <c r="J27" s="36">
        <f t="shared" si="3"/>
        <v>36</v>
      </c>
      <c r="K27" s="39">
        <f t="shared" si="4"/>
        <v>10456</v>
      </c>
      <c r="L27" s="40">
        <f t="shared" si="5"/>
        <v>9</v>
      </c>
      <c r="M27" s="23">
        <v>4</v>
      </c>
    </row>
    <row r="28" spans="2:30">
      <c r="B28" s="47" t="s">
        <v>40</v>
      </c>
      <c r="C28" s="23">
        <v>1</v>
      </c>
      <c r="D28" s="22">
        <v>14</v>
      </c>
      <c r="E28" s="3">
        <f>1400+240+155+160+152+185+205+225+290+226+159+157+160+165+179</f>
        <v>4058</v>
      </c>
      <c r="F28" s="3">
        <v>7</v>
      </c>
      <c r="G28" s="61">
        <v>21</v>
      </c>
      <c r="H28" s="3">
        <f>2100+200+250+310+162+152+151+155+185+185+170+190+170+190+160+155+190+190+200+210+160+160</f>
        <v>5995</v>
      </c>
      <c r="I28" s="23">
        <v>3</v>
      </c>
      <c r="J28" s="36">
        <f t="shared" si="3"/>
        <v>35</v>
      </c>
      <c r="K28" s="39">
        <f t="shared" si="4"/>
        <v>10053</v>
      </c>
      <c r="L28" s="40">
        <f t="shared" si="5"/>
        <v>10</v>
      </c>
      <c r="M28" s="23">
        <v>5</v>
      </c>
    </row>
    <row r="29" spans="2:30">
      <c r="B29" s="47" t="s">
        <v>49</v>
      </c>
      <c r="C29" s="25">
        <v>2</v>
      </c>
      <c r="D29" s="22">
        <v>17</v>
      </c>
      <c r="E29" s="3">
        <f>1700+171+200+215+152+220+165+170+163+151+200+165+165+195+205+155+150+185</f>
        <v>4727</v>
      </c>
      <c r="F29" s="3">
        <v>3</v>
      </c>
      <c r="G29" s="61">
        <v>17</v>
      </c>
      <c r="H29" s="3">
        <f>1700+205+152+176+215+200+350+195+235+155+185+155+158+178+240+158+158+182</f>
        <v>4997</v>
      </c>
      <c r="I29" s="25">
        <v>7</v>
      </c>
      <c r="J29" s="36">
        <f t="shared" si="3"/>
        <v>34</v>
      </c>
      <c r="K29" s="39">
        <f t="shared" si="4"/>
        <v>9724</v>
      </c>
      <c r="L29" s="40">
        <f t="shared" si="5"/>
        <v>10</v>
      </c>
      <c r="M29" s="25">
        <v>6</v>
      </c>
    </row>
    <row r="30" spans="2:30">
      <c r="B30" s="47" t="s">
        <v>39</v>
      </c>
      <c r="C30" s="23">
        <v>7</v>
      </c>
      <c r="D30" s="22">
        <v>14</v>
      </c>
      <c r="E30" s="3">
        <f>1400+180+182+184+300+180+180+161+180+210+210+152+210+210+155</f>
        <v>4094</v>
      </c>
      <c r="F30" s="3">
        <v>6</v>
      </c>
      <c r="G30" s="61">
        <v>9</v>
      </c>
      <c r="H30" s="3">
        <f>900+155+165+410+154+152+175+155+151+150</f>
        <v>2567</v>
      </c>
      <c r="I30" s="25">
        <v>11</v>
      </c>
      <c r="J30" s="36">
        <f t="shared" si="3"/>
        <v>23</v>
      </c>
      <c r="K30" s="39">
        <f t="shared" si="4"/>
        <v>6661</v>
      </c>
      <c r="L30" s="40">
        <f t="shared" si="5"/>
        <v>17</v>
      </c>
      <c r="M30" s="25">
        <v>7</v>
      </c>
    </row>
    <row r="31" spans="2:30">
      <c r="B31" s="47" t="s">
        <v>44</v>
      </c>
      <c r="C31" s="23">
        <v>3</v>
      </c>
      <c r="D31" s="22">
        <v>7</v>
      </c>
      <c r="E31" s="3">
        <f>700+180+180+190+180+220+200+179</f>
        <v>2029</v>
      </c>
      <c r="F31" s="3">
        <v>10</v>
      </c>
      <c r="G31" s="61">
        <v>16</v>
      </c>
      <c r="H31" s="3">
        <f>1600+160+190+160+180+175+165+210+151+170+151+190+260+230+195+185+300</f>
        <v>4672</v>
      </c>
      <c r="I31" s="23">
        <v>8</v>
      </c>
      <c r="J31" s="36">
        <f t="shared" si="3"/>
        <v>23</v>
      </c>
      <c r="K31" s="39">
        <f t="shared" si="4"/>
        <v>6701</v>
      </c>
      <c r="L31" s="40">
        <f t="shared" si="5"/>
        <v>18</v>
      </c>
      <c r="M31" s="23">
        <v>8</v>
      </c>
    </row>
    <row r="32" spans="2:30">
      <c r="B32" s="47" t="s">
        <v>54</v>
      </c>
      <c r="C32" s="25">
        <v>11</v>
      </c>
      <c r="D32" s="22">
        <v>1</v>
      </c>
      <c r="E32" s="3">
        <f>100+155</f>
        <v>255</v>
      </c>
      <c r="F32" s="3">
        <v>13</v>
      </c>
      <c r="G32" s="61">
        <v>19</v>
      </c>
      <c r="H32" s="3">
        <f>1900+165+215+195+185+161+158+170+200+170+150+160+155+165+170+165+155+228+155+150</f>
        <v>5172</v>
      </c>
      <c r="I32" s="23">
        <v>6</v>
      </c>
      <c r="J32" s="36">
        <f t="shared" si="3"/>
        <v>20</v>
      </c>
      <c r="K32" s="39">
        <f t="shared" si="4"/>
        <v>5427</v>
      </c>
      <c r="L32" s="40">
        <f t="shared" si="5"/>
        <v>19</v>
      </c>
      <c r="M32" s="23">
        <v>9</v>
      </c>
    </row>
    <row r="33" spans="2:13">
      <c r="B33" s="47" t="s">
        <v>53</v>
      </c>
      <c r="C33" s="23">
        <v>5</v>
      </c>
      <c r="D33" s="22">
        <v>8</v>
      </c>
      <c r="E33" s="3">
        <f>800+150+170+210+176+180+151+250+154</f>
        <v>2241</v>
      </c>
      <c r="F33" s="3">
        <v>9</v>
      </c>
      <c r="G33" s="61">
        <v>9</v>
      </c>
      <c r="H33" s="3">
        <f>900+175+152+155+155+250+150+152+192+303</f>
        <v>2584</v>
      </c>
      <c r="I33" s="25">
        <v>10</v>
      </c>
      <c r="J33" s="36">
        <f t="shared" si="3"/>
        <v>17</v>
      </c>
      <c r="K33" s="39">
        <f t="shared" si="4"/>
        <v>4825</v>
      </c>
      <c r="L33" s="40">
        <f t="shared" si="5"/>
        <v>19</v>
      </c>
      <c r="M33" s="25">
        <v>10</v>
      </c>
    </row>
    <row r="34" spans="2:13">
      <c r="B34" s="47" t="s">
        <v>37</v>
      </c>
      <c r="C34" s="23">
        <v>13</v>
      </c>
      <c r="D34" s="22">
        <v>4</v>
      </c>
      <c r="E34" s="3">
        <f>400+158+153+245+150</f>
        <v>1106</v>
      </c>
      <c r="F34" s="3">
        <v>11</v>
      </c>
      <c r="G34" s="61">
        <v>11</v>
      </c>
      <c r="H34" s="25">
        <f>1100+222+153+255+225+165+210+250+290+151+300+200</f>
        <v>3521</v>
      </c>
      <c r="I34" s="25">
        <v>9</v>
      </c>
      <c r="J34" s="36">
        <f t="shared" si="3"/>
        <v>15</v>
      </c>
      <c r="K34" s="39">
        <f t="shared" si="4"/>
        <v>4627</v>
      </c>
      <c r="L34" s="40">
        <f t="shared" si="5"/>
        <v>20</v>
      </c>
      <c r="M34" s="25">
        <v>11</v>
      </c>
    </row>
    <row r="35" spans="2:13">
      <c r="B35" s="47" t="s">
        <v>36</v>
      </c>
      <c r="C35" s="23">
        <v>6</v>
      </c>
      <c r="D35" s="22">
        <v>9</v>
      </c>
      <c r="E35" s="3">
        <f>900+177+152+172+285+315+310+205+180+156</f>
        <v>2852</v>
      </c>
      <c r="F35" s="3">
        <v>8</v>
      </c>
      <c r="G35" s="61">
        <v>6</v>
      </c>
      <c r="H35" s="3">
        <f>600+190+187+200+185+250+160</f>
        <v>1772</v>
      </c>
      <c r="I35" s="23">
        <v>12</v>
      </c>
      <c r="J35" s="36">
        <f t="shared" si="3"/>
        <v>15</v>
      </c>
      <c r="K35" s="39">
        <f t="shared" si="4"/>
        <v>4624</v>
      </c>
      <c r="L35" s="40">
        <f t="shared" si="5"/>
        <v>20</v>
      </c>
      <c r="M35" s="23">
        <v>12</v>
      </c>
    </row>
    <row r="36" spans="2:13" ht="15.75" thickBot="1">
      <c r="B36" s="53" t="s">
        <v>41</v>
      </c>
      <c r="C36" s="50">
        <v>8</v>
      </c>
      <c r="D36" s="26">
        <v>1</v>
      </c>
      <c r="E36" s="29">
        <f>100+361</f>
        <v>461</v>
      </c>
      <c r="F36" s="29">
        <v>12</v>
      </c>
      <c r="G36" s="62">
        <v>1</v>
      </c>
      <c r="H36" s="29">
        <f>100+160</f>
        <v>260</v>
      </c>
      <c r="I36" s="50">
        <v>13</v>
      </c>
      <c r="J36" s="37">
        <f t="shared" si="3"/>
        <v>2</v>
      </c>
      <c r="K36" s="31">
        <f t="shared" si="4"/>
        <v>721</v>
      </c>
      <c r="L36" s="12">
        <f t="shared" si="5"/>
        <v>25</v>
      </c>
      <c r="M36" s="50">
        <v>13</v>
      </c>
    </row>
    <row r="37" spans="2:13">
      <c r="C37"/>
      <c r="D37"/>
      <c r="E37"/>
      <c r="F37"/>
      <c r="G37"/>
      <c r="H37"/>
      <c r="I37"/>
      <c r="J37"/>
      <c r="K37"/>
      <c r="L37"/>
      <c r="M37"/>
    </row>
    <row r="38" spans="2:13">
      <c r="C38" s="6"/>
      <c r="K38" s="6"/>
    </row>
    <row r="40" spans="2:13" ht="21.75" thickBot="1">
      <c r="B40" s="72" t="s">
        <v>51</v>
      </c>
      <c r="F40" s="19" t="s">
        <v>17</v>
      </c>
      <c r="G40" s="19"/>
    </row>
    <row r="41" spans="2:13" ht="15.75" thickBot="1">
      <c r="D41" s="73" t="s">
        <v>13</v>
      </c>
      <c r="E41" s="74"/>
      <c r="F41" s="78"/>
      <c r="G41" s="34" t="s">
        <v>0</v>
      </c>
      <c r="H41" s="34"/>
      <c r="I41" s="27"/>
      <c r="J41" s="11" t="s">
        <v>1</v>
      </c>
      <c r="K41" s="11" t="s">
        <v>1</v>
      </c>
      <c r="L41" s="11" t="s">
        <v>2</v>
      </c>
      <c r="M41" s="11" t="s">
        <v>3</v>
      </c>
    </row>
    <row r="42" spans="2:13" ht="15.75" thickBot="1">
      <c r="B42" s="1" t="s">
        <v>19</v>
      </c>
      <c r="C42" s="9" t="s">
        <v>18</v>
      </c>
      <c r="D42" s="32" t="s">
        <v>5</v>
      </c>
      <c r="E42" s="33" t="s">
        <v>6</v>
      </c>
      <c r="F42" s="30" t="s">
        <v>21</v>
      </c>
      <c r="G42" s="17" t="s">
        <v>7</v>
      </c>
      <c r="H42" s="18" t="s">
        <v>8</v>
      </c>
      <c r="I42" s="21" t="s">
        <v>22</v>
      </c>
      <c r="J42" s="28" t="s">
        <v>9</v>
      </c>
      <c r="K42" s="12" t="s">
        <v>10</v>
      </c>
      <c r="L42" s="12" t="s">
        <v>11</v>
      </c>
      <c r="M42" s="12" t="s">
        <v>12</v>
      </c>
    </row>
    <row r="43" spans="2:13">
      <c r="B43" s="45" t="s">
        <v>32</v>
      </c>
      <c r="C43" s="46">
        <v>9</v>
      </c>
      <c r="D43" s="51">
        <v>20</v>
      </c>
      <c r="E43" s="52">
        <f>2000+251+175+168+180+183+195+175+300+220+163+200+185+165+175+210+217+200+180+220+240</f>
        <v>6002</v>
      </c>
      <c r="F43" s="52">
        <v>1</v>
      </c>
      <c r="G43" s="60">
        <v>28</v>
      </c>
      <c r="H43" s="52">
        <f>2800+230+155+200+185+190+201+150+210+245+175+160+165+170+205+150+178+155+156+206+190+215+177+215+310+218+185+163+189</f>
        <v>8148</v>
      </c>
      <c r="I43" s="46">
        <v>2</v>
      </c>
      <c r="J43" s="69">
        <f t="shared" ref="J43:J68" si="6">D43+G43</f>
        <v>48</v>
      </c>
      <c r="K43" s="38">
        <f t="shared" ref="K43:K68" si="7">E43+H43</f>
        <v>14150</v>
      </c>
      <c r="L43" s="35">
        <f t="shared" ref="L43:L68" si="8">F43+I43</f>
        <v>3</v>
      </c>
      <c r="M43" s="42">
        <v>1</v>
      </c>
    </row>
    <row r="44" spans="2:13">
      <c r="B44" s="47" t="s">
        <v>38</v>
      </c>
      <c r="C44" s="23">
        <v>10</v>
      </c>
      <c r="D44" s="22">
        <v>17</v>
      </c>
      <c r="E44" s="3">
        <f>1700+194+194+150+166+211+150+186+190+170+178+170+170+180+150+160+155+170</f>
        <v>4644</v>
      </c>
      <c r="F44" s="3">
        <v>5</v>
      </c>
      <c r="G44" s="61">
        <v>33</v>
      </c>
      <c r="H44" s="3">
        <f>3300+158+160+202+160+165+151+180+162+168+185+212+170+196+165+155+167+152+210+310+195+245+155+175+262+186+180+150+155+171+175+169+171+161</f>
        <v>9278</v>
      </c>
      <c r="I44" s="25">
        <v>1</v>
      </c>
      <c r="J44" s="68">
        <f t="shared" si="6"/>
        <v>50</v>
      </c>
      <c r="K44" s="39">
        <f t="shared" si="7"/>
        <v>13922</v>
      </c>
      <c r="L44" s="40">
        <f t="shared" si="8"/>
        <v>6</v>
      </c>
      <c r="M44" s="43">
        <f>M43+1</f>
        <v>2</v>
      </c>
    </row>
    <row r="45" spans="2:13">
      <c r="B45" s="47" t="s">
        <v>42</v>
      </c>
      <c r="C45" s="25">
        <v>12</v>
      </c>
      <c r="D45" s="22">
        <v>20</v>
      </c>
      <c r="E45" s="3">
        <f>2000+170+200+180+180+190+150+150+180+210+151+220+159+161+190+189+230+198+199+210+150</f>
        <v>5667</v>
      </c>
      <c r="F45" s="3">
        <v>2</v>
      </c>
      <c r="G45" s="61">
        <v>20</v>
      </c>
      <c r="H45" s="3">
        <f>2000+150+180+152+280+180+180+221+220+192+283+254+165+170+167+198+150+156+154+212+200</f>
        <v>5864</v>
      </c>
      <c r="I45" s="25">
        <v>4</v>
      </c>
      <c r="J45" s="68">
        <f t="shared" si="6"/>
        <v>40</v>
      </c>
      <c r="K45" s="39">
        <f t="shared" si="7"/>
        <v>11531</v>
      </c>
      <c r="L45" s="40">
        <f t="shared" si="8"/>
        <v>6</v>
      </c>
      <c r="M45" s="43">
        <f t="shared" ref="M45:M68" si="9">M44+1</f>
        <v>3</v>
      </c>
    </row>
    <row r="46" spans="2:13">
      <c r="B46" s="47" t="s">
        <v>25</v>
      </c>
      <c r="C46" s="23">
        <v>10</v>
      </c>
      <c r="D46" s="22">
        <v>22</v>
      </c>
      <c r="E46" s="3">
        <f>2200+281+161+185+200+151+172+201+152+150+153+159+162+190+179+193+151+161+170+176+180+169+154</f>
        <v>6050</v>
      </c>
      <c r="F46" s="3">
        <v>2</v>
      </c>
      <c r="G46" s="61">
        <v>14</v>
      </c>
      <c r="H46" s="3">
        <f>1400+160+180+200+190+170+160+230+170+160+157+152+157+170+185</f>
        <v>3841</v>
      </c>
      <c r="I46" s="23">
        <v>4</v>
      </c>
      <c r="J46" s="68">
        <f t="shared" si="6"/>
        <v>36</v>
      </c>
      <c r="K46" s="39">
        <f t="shared" si="7"/>
        <v>9891</v>
      </c>
      <c r="L46" s="40">
        <f t="shared" si="8"/>
        <v>6</v>
      </c>
      <c r="M46" s="43">
        <f t="shared" si="9"/>
        <v>4</v>
      </c>
    </row>
    <row r="47" spans="2:13">
      <c r="B47" s="47" t="s">
        <v>35</v>
      </c>
      <c r="C47" s="23">
        <v>4</v>
      </c>
      <c r="D47" s="22">
        <v>19</v>
      </c>
      <c r="E47" s="3">
        <f>1900+153+175+172+150+152+160+179+165+170+155+151+180+168+210+165+200+255+190+205</f>
        <v>5255</v>
      </c>
      <c r="F47" s="3">
        <v>4</v>
      </c>
      <c r="G47" s="61">
        <v>17</v>
      </c>
      <c r="H47" s="3">
        <f>1700+210+160+155+170+151+255+178+165+152+190+195+225+151+175+151+162+160</f>
        <v>4705</v>
      </c>
      <c r="I47" s="23">
        <v>3</v>
      </c>
      <c r="J47" s="68">
        <f t="shared" si="6"/>
        <v>36</v>
      </c>
      <c r="K47" s="39">
        <f t="shared" si="7"/>
        <v>9960</v>
      </c>
      <c r="L47" s="40">
        <f t="shared" si="8"/>
        <v>7</v>
      </c>
      <c r="M47" s="43">
        <f t="shared" si="9"/>
        <v>5</v>
      </c>
    </row>
    <row r="48" spans="2:13">
      <c r="B48" s="47" t="s">
        <v>24</v>
      </c>
      <c r="C48" s="25">
        <v>8</v>
      </c>
      <c r="D48" s="22">
        <v>14</v>
      </c>
      <c r="E48" s="3">
        <f>1400+160+168+160+168+185+170+180+160+260+155+190+155+150+150</f>
        <v>3811</v>
      </c>
      <c r="F48" s="3">
        <v>6</v>
      </c>
      <c r="G48" s="61">
        <v>20</v>
      </c>
      <c r="H48" s="3">
        <f>2000+155+215+220+150+180+195+162+163+180+150+153+165+171+153+156+170+158+240+180+170</f>
        <v>5486</v>
      </c>
      <c r="I48" s="25">
        <v>1</v>
      </c>
      <c r="J48" s="68">
        <f t="shared" si="6"/>
        <v>34</v>
      </c>
      <c r="K48" s="39">
        <f t="shared" si="7"/>
        <v>9297</v>
      </c>
      <c r="L48" s="40">
        <f t="shared" si="8"/>
        <v>7</v>
      </c>
      <c r="M48" s="43">
        <f t="shared" si="9"/>
        <v>6</v>
      </c>
    </row>
    <row r="49" spans="2:13">
      <c r="B49" s="47" t="s">
        <v>47</v>
      </c>
      <c r="C49" s="23">
        <v>4</v>
      </c>
      <c r="D49" s="22">
        <v>16</v>
      </c>
      <c r="E49" s="3">
        <f>1600+160+174+150+206+194+180+168+220+200+195+225+200+175+245+220+165</f>
        <v>4677</v>
      </c>
      <c r="F49" s="3">
        <v>4</v>
      </c>
      <c r="G49" s="61">
        <v>20</v>
      </c>
      <c r="H49" s="3">
        <f>2000+191+200+211+225+175+201+170+192+177+165+158+225+178+190+205+156+235+180+175+170</f>
        <v>5779</v>
      </c>
      <c r="I49" s="25">
        <v>5</v>
      </c>
      <c r="J49" s="68">
        <f t="shared" si="6"/>
        <v>36</v>
      </c>
      <c r="K49" s="39">
        <f t="shared" si="7"/>
        <v>10456</v>
      </c>
      <c r="L49" s="40">
        <f t="shared" si="8"/>
        <v>9</v>
      </c>
      <c r="M49" s="43">
        <f t="shared" si="9"/>
        <v>7</v>
      </c>
    </row>
    <row r="50" spans="2:13">
      <c r="B50" s="47" t="s">
        <v>40</v>
      </c>
      <c r="C50" s="23">
        <v>1</v>
      </c>
      <c r="D50" s="22">
        <v>14</v>
      </c>
      <c r="E50" s="3">
        <f>1400+240+155+160+152+185+205+225+290+226+159+157+160+165+179</f>
        <v>4058</v>
      </c>
      <c r="F50" s="3">
        <v>7</v>
      </c>
      <c r="G50" s="61">
        <v>21</v>
      </c>
      <c r="H50" s="3">
        <f>2100+200+250+310+162+152+151+155+185+185+170+190+170+190+160+155+190+190+200+210+160+160</f>
        <v>5995</v>
      </c>
      <c r="I50" s="23">
        <v>3</v>
      </c>
      <c r="J50" s="68">
        <f t="shared" si="6"/>
        <v>35</v>
      </c>
      <c r="K50" s="39">
        <f t="shared" si="7"/>
        <v>10053</v>
      </c>
      <c r="L50" s="40">
        <f t="shared" si="8"/>
        <v>10</v>
      </c>
      <c r="M50" s="43">
        <f t="shared" si="9"/>
        <v>8</v>
      </c>
    </row>
    <row r="51" spans="2:13">
      <c r="B51" s="47" t="s">
        <v>49</v>
      </c>
      <c r="C51" s="25">
        <v>2</v>
      </c>
      <c r="D51" s="22">
        <v>17</v>
      </c>
      <c r="E51" s="3">
        <f>1700+171+200+215+152+220+165+170+163+151+200+165+165+195+205+155+150+185</f>
        <v>4727</v>
      </c>
      <c r="F51" s="3">
        <v>3</v>
      </c>
      <c r="G51" s="61">
        <v>17</v>
      </c>
      <c r="H51" s="3">
        <f>1700+205+152+176+215+200+350+195+235+155+185+155+158+178+240+158+158+182</f>
        <v>4997</v>
      </c>
      <c r="I51" s="23">
        <v>7</v>
      </c>
      <c r="J51" s="68">
        <f t="shared" si="6"/>
        <v>34</v>
      </c>
      <c r="K51" s="39">
        <f t="shared" si="7"/>
        <v>9724</v>
      </c>
      <c r="L51" s="40">
        <f t="shared" si="8"/>
        <v>10</v>
      </c>
      <c r="M51" s="43">
        <f t="shared" si="9"/>
        <v>9</v>
      </c>
    </row>
    <row r="52" spans="2:13">
      <c r="B52" s="47" t="s">
        <v>34</v>
      </c>
      <c r="C52" s="23">
        <v>3</v>
      </c>
      <c r="D52" s="22">
        <v>23</v>
      </c>
      <c r="E52" s="3">
        <f>2300+290+200+170+290+200+160+170+340+170+150+160+160+190+150+210+195+160+200+150+155+160+200+155</f>
        <v>6685</v>
      </c>
      <c r="F52" s="3">
        <v>1</v>
      </c>
      <c r="G52" s="61">
        <v>9</v>
      </c>
      <c r="H52" s="3">
        <f>900+198+217+195+190+185+305+270+250+165</f>
        <v>2875</v>
      </c>
      <c r="I52" s="25">
        <v>9</v>
      </c>
      <c r="J52" s="68">
        <f t="shared" si="6"/>
        <v>32</v>
      </c>
      <c r="K52" s="39">
        <f t="shared" si="7"/>
        <v>9560</v>
      </c>
      <c r="L52" s="40">
        <f t="shared" si="8"/>
        <v>10</v>
      </c>
      <c r="M52" s="43">
        <f t="shared" si="9"/>
        <v>10</v>
      </c>
    </row>
    <row r="53" spans="2:13">
      <c r="B53" s="47" t="s">
        <v>23</v>
      </c>
      <c r="C53" s="23">
        <v>6</v>
      </c>
      <c r="D53" s="22">
        <v>16</v>
      </c>
      <c r="E53" s="3">
        <f>1600+150+150+168+185+151+200+165+220+170+185+180+160+180+160+152+190</f>
        <v>4366</v>
      </c>
      <c r="F53" s="3">
        <v>5</v>
      </c>
      <c r="G53" s="61">
        <v>11</v>
      </c>
      <c r="H53" s="67">
        <f>1100+155+150+152+250+190+151+195+153+160+153+180</f>
        <v>2989</v>
      </c>
      <c r="I53" s="23">
        <v>5</v>
      </c>
      <c r="J53" s="68">
        <f t="shared" si="6"/>
        <v>27</v>
      </c>
      <c r="K53" s="39">
        <f t="shared" si="7"/>
        <v>7355</v>
      </c>
      <c r="L53" s="40">
        <f t="shared" si="8"/>
        <v>10</v>
      </c>
      <c r="M53" s="43">
        <f t="shared" si="9"/>
        <v>11</v>
      </c>
    </row>
    <row r="54" spans="2:13">
      <c r="B54" s="47" t="s">
        <v>27</v>
      </c>
      <c r="C54" s="23">
        <v>12</v>
      </c>
      <c r="D54" s="22">
        <v>20</v>
      </c>
      <c r="E54" s="3">
        <f>2000+160+240+180+210+170+170+170+190+205+197+155+182+155+230+195+295+161+176+226+170</f>
        <v>5837</v>
      </c>
      <c r="F54" s="3">
        <v>3</v>
      </c>
      <c r="G54" s="61">
        <v>11</v>
      </c>
      <c r="H54" s="3">
        <f>1100+200+170+172+168+155+162+151+152+150+155+165</f>
        <v>2900</v>
      </c>
      <c r="I54" s="23">
        <v>8</v>
      </c>
      <c r="J54" s="68">
        <f t="shared" si="6"/>
        <v>31</v>
      </c>
      <c r="K54" s="39">
        <f t="shared" si="7"/>
        <v>8737</v>
      </c>
      <c r="L54" s="40">
        <f t="shared" si="8"/>
        <v>11</v>
      </c>
      <c r="M54" s="43">
        <f t="shared" si="9"/>
        <v>12</v>
      </c>
    </row>
    <row r="55" spans="2:13">
      <c r="B55" s="47" t="s">
        <v>29</v>
      </c>
      <c r="C55" s="23">
        <v>13</v>
      </c>
      <c r="D55" s="22">
        <v>6</v>
      </c>
      <c r="E55" s="3">
        <f>600+195+160+190+230+170+230</f>
        <v>1775</v>
      </c>
      <c r="F55" s="3">
        <v>11</v>
      </c>
      <c r="G55" s="61">
        <v>17</v>
      </c>
      <c r="H55" s="3">
        <f>1700+320+190+170+165+245+170+170+170+160+150+170+153+158+162+171+181+160</f>
        <v>4765</v>
      </c>
      <c r="I55" s="23">
        <v>2</v>
      </c>
      <c r="J55" s="71">
        <f t="shared" si="6"/>
        <v>23</v>
      </c>
      <c r="K55" s="44">
        <f t="shared" si="7"/>
        <v>6540</v>
      </c>
      <c r="L55" s="40">
        <f t="shared" si="8"/>
        <v>13</v>
      </c>
      <c r="M55" s="43">
        <f t="shared" si="9"/>
        <v>13</v>
      </c>
    </row>
    <row r="56" spans="2:13">
      <c r="B56" s="48" t="s">
        <v>26</v>
      </c>
      <c r="C56" s="25">
        <v>5</v>
      </c>
      <c r="D56" s="24">
        <v>8</v>
      </c>
      <c r="E56" s="2">
        <f>800+205+151+165+176+282+193+170+194</f>
        <v>2336</v>
      </c>
      <c r="F56" s="25">
        <v>8</v>
      </c>
      <c r="G56" s="24">
        <v>10</v>
      </c>
      <c r="H56" s="2">
        <f>1000+195+200+162+195+263+179+186+171+250+178</f>
        <v>2979</v>
      </c>
      <c r="I56" s="25">
        <v>6</v>
      </c>
      <c r="J56" s="36">
        <f t="shared" si="6"/>
        <v>18</v>
      </c>
      <c r="K56" s="36">
        <f t="shared" si="7"/>
        <v>5315</v>
      </c>
      <c r="L56" s="36">
        <f t="shared" si="8"/>
        <v>14</v>
      </c>
      <c r="M56" s="70">
        <f t="shared" si="9"/>
        <v>14</v>
      </c>
    </row>
    <row r="57" spans="2:13">
      <c r="B57" s="47" t="s">
        <v>39</v>
      </c>
      <c r="C57" s="23">
        <v>7</v>
      </c>
      <c r="D57" s="22">
        <v>14</v>
      </c>
      <c r="E57" s="3">
        <f>1400+180+182+184+300+180+180+161+180+210+210+152+210+210+155</f>
        <v>4094</v>
      </c>
      <c r="F57" s="23">
        <v>6</v>
      </c>
      <c r="G57" s="22">
        <v>9</v>
      </c>
      <c r="H57" s="3">
        <f>900+155+165+410+154+152+175+155+151+150</f>
        <v>2567</v>
      </c>
      <c r="I57" s="25">
        <v>11</v>
      </c>
      <c r="J57" s="36">
        <f t="shared" si="6"/>
        <v>23</v>
      </c>
      <c r="K57" s="36">
        <f t="shared" si="7"/>
        <v>6661</v>
      </c>
      <c r="L57" s="36">
        <f t="shared" si="8"/>
        <v>17</v>
      </c>
      <c r="M57" s="43">
        <f t="shared" si="9"/>
        <v>15</v>
      </c>
    </row>
    <row r="58" spans="2:13">
      <c r="B58" s="47" t="s">
        <v>46</v>
      </c>
      <c r="C58" s="23">
        <v>2</v>
      </c>
      <c r="D58" s="22">
        <v>6</v>
      </c>
      <c r="E58" s="3">
        <f>600+260+198+250+165+154+155</f>
        <v>1782</v>
      </c>
      <c r="F58" s="23">
        <v>10</v>
      </c>
      <c r="G58" s="22">
        <v>10</v>
      </c>
      <c r="H58" s="3">
        <f>1000+200+165+200+175+196+190+235+190+180+175</f>
        <v>2906</v>
      </c>
      <c r="I58" s="23">
        <v>7</v>
      </c>
      <c r="J58" s="36">
        <f t="shared" si="6"/>
        <v>16</v>
      </c>
      <c r="K58" s="36">
        <f t="shared" si="7"/>
        <v>4688</v>
      </c>
      <c r="L58" s="36">
        <f t="shared" si="8"/>
        <v>17</v>
      </c>
      <c r="M58" s="43">
        <f t="shared" si="9"/>
        <v>16</v>
      </c>
    </row>
    <row r="59" spans="2:13">
      <c r="B59" s="48" t="s">
        <v>44</v>
      </c>
      <c r="C59" s="25">
        <v>3</v>
      </c>
      <c r="D59" s="24">
        <v>7</v>
      </c>
      <c r="E59" s="2">
        <f>700+180+180+190+180+220+200+179</f>
        <v>2029</v>
      </c>
      <c r="F59" s="25">
        <v>10</v>
      </c>
      <c r="G59" s="24">
        <v>16</v>
      </c>
      <c r="H59" s="2">
        <f>1600+160+190+160+180+175+165+210+151+170+151+190+260+230+195+185+300</f>
        <v>4672</v>
      </c>
      <c r="I59" s="23">
        <v>8</v>
      </c>
      <c r="J59" s="36">
        <f t="shared" si="6"/>
        <v>23</v>
      </c>
      <c r="K59" s="36">
        <f t="shared" si="7"/>
        <v>6701</v>
      </c>
      <c r="L59" s="36">
        <f t="shared" si="8"/>
        <v>18</v>
      </c>
      <c r="M59" s="43">
        <f t="shared" si="9"/>
        <v>17</v>
      </c>
    </row>
    <row r="60" spans="2:13">
      <c r="B60" s="47" t="s">
        <v>33</v>
      </c>
      <c r="C60" s="25">
        <v>7</v>
      </c>
      <c r="D60" s="22">
        <v>13</v>
      </c>
      <c r="E60" s="3">
        <f>1300+153+150+153+165+290+198+222+176+175+165+150+163+158</f>
        <v>3618</v>
      </c>
      <c r="F60" s="25">
        <v>7</v>
      </c>
      <c r="G60" s="22">
        <v>8</v>
      </c>
      <c r="H60" s="3">
        <f>800+185+181+235+196+180+200+180+220</f>
        <v>2377</v>
      </c>
      <c r="I60" s="25">
        <v>11</v>
      </c>
      <c r="J60" s="36">
        <f t="shared" si="6"/>
        <v>21</v>
      </c>
      <c r="K60" s="36">
        <f t="shared" si="7"/>
        <v>5995</v>
      </c>
      <c r="L60" s="36">
        <f t="shared" si="8"/>
        <v>18</v>
      </c>
      <c r="M60" s="43">
        <f t="shared" si="9"/>
        <v>18</v>
      </c>
    </row>
    <row r="61" spans="2:13">
      <c r="B61" s="47" t="s">
        <v>43</v>
      </c>
      <c r="C61" s="23">
        <v>11</v>
      </c>
      <c r="D61" s="44">
        <v>1</v>
      </c>
      <c r="E61" s="3">
        <f>100+155</f>
        <v>255</v>
      </c>
      <c r="F61" s="25">
        <v>13</v>
      </c>
      <c r="G61" s="22">
        <v>19</v>
      </c>
      <c r="H61" s="3">
        <f>1900+165+215+195+185+161+158+170+200+170+150+160+155+165+170+165+155+228+155+150</f>
        <v>5172</v>
      </c>
      <c r="I61" s="23">
        <v>6</v>
      </c>
      <c r="J61" s="36">
        <f t="shared" si="6"/>
        <v>20</v>
      </c>
      <c r="K61" s="36">
        <f t="shared" si="7"/>
        <v>5427</v>
      </c>
      <c r="L61" s="36">
        <f t="shared" si="8"/>
        <v>19</v>
      </c>
      <c r="M61" s="43">
        <f t="shared" si="9"/>
        <v>19</v>
      </c>
    </row>
    <row r="62" spans="2:13">
      <c r="B62" s="47" t="s">
        <v>45</v>
      </c>
      <c r="C62" s="23">
        <v>5</v>
      </c>
      <c r="D62" s="22">
        <v>8</v>
      </c>
      <c r="E62" s="3">
        <f>800+150+170+210+176+180+151+250+154</f>
        <v>2241</v>
      </c>
      <c r="F62" s="23">
        <v>9</v>
      </c>
      <c r="G62" s="22">
        <v>9</v>
      </c>
      <c r="H62" s="3">
        <f>900+175+152+155+155+250+150+152+192+303</f>
        <v>2584</v>
      </c>
      <c r="I62" s="25">
        <v>10</v>
      </c>
      <c r="J62" s="36">
        <f t="shared" si="6"/>
        <v>17</v>
      </c>
      <c r="K62" s="36">
        <f t="shared" si="7"/>
        <v>4825</v>
      </c>
      <c r="L62" s="36">
        <f t="shared" si="8"/>
        <v>19</v>
      </c>
      <c r="M62" s="43">
        <f t="shared" si="9"/>
        <v>20</v>
      </c>
    </row>
    <row r="63" spans="2:13">
      <c r="B63" s="47" t="s">
        <v>37</v>
      </c>
      <c r="C63" s="23">
        <v>13</v>
      </c>
      <c r="D63" s="22">
        <v>4</v>
      </c>
      <c r="E63" s="3">
        <f>400+158+153+245+150</f>
        <v>1106</v>
      </c>
      <c r="F63" s="23">
        <v>11</v>
      </c>
      <c r="G63" s="22">
        <v>11</v>
      </c>
      <c r="H63" s="3">
        <f>1100+222+153+255+225+165+210+250+290+151+300+200</f>
        <v>3521</v>
      </c>
      <c r="I63" s="23">
        <v>9</v>
      </c>
      <c r="J63" s="40">
        <f t="shared" si="6"/>
        <v>15</v>
      </c>
      <c r="K63" s="40">
        <f t="shared" si="7"/>
        <v>4627</v>
      </c>
      <c r="L63" s="40">
        <f t="shared" si="8"/>
        <v>20</v>
      </c>
      <c r="M63" s="43">
        <f t="shared" si="9"/>
        <v>21</v>
      </c>
    </row>
    <row r="64" spans="2:13">
      <c r="B64" s="47" t="s">
        <v>36</v>
      </c>
      <c r="C64" s="25">
        <v>6</v>
      </c>
      <c r="D64" s="22">
        <v>9</v>
      </c>
      <c r="E64" s="3">
        <f>900+177+152+172+285+315+310+205+180+156</f>
        <v>2852</v>
      </c>
      <c r="F64" s="23">
        <v>8</v>
      </c>
      <c r="G64" s="22">
        <v>6</v>
      </c>
      <c r="H64" s="3">
        <f>600+190+187+200+185+250+160</f>
        <v>1772</v>
      </c>
      <c r="I64" s="23">
        <v>12</v>
      </c>
      <c r="J64" s="36">
        <f t="shared" si="6"/>
        <v>15</v>
      </c>
      <c r="K64" s="36">
        <f t="shared" si="7"/>
        <v>4624</v>
      </c>
      <c r="L64" s="36">
        <f t="shared" si="8"/>
        <v>20</v>
      </c>
      <c r="M64" s="43">
        <f t="shared" si="9"/>
        <v>22</v>
      </c>
    </row>
    <row r="65" spans="2:13">
      <c r="B65" s="47" t="s">
        <v>30</v>
      </c>
      <c r="C65" s="25">
        <v>11</v>
      </c>
      <c r="D65" s="22">
        <v>6</v>
      </c>
      <c r="E65" s="3">
        <f>600+300+190+300+380+180+198</f>
        <v>2148</v>
      </c>
      <c r="F65" s="25">
        <v>9</v>
      </c>
      <c r="G65" s="22">
        <v>5</v>
      </c>
      <c r="H65" s="3">
        <f>500+218+189+205+240+153</f>
        <v>1505</v>
      </c>
      <c r="I65" s="25">
        <v>12</v>
      </c>
      <c r="J65" s="36">
        <f t="shared" si="6"/>
        <v>11</v>
      </c>
      <c r="K65" s="36">
        <f t="shared" si="7"/>
        <v>3653</v>
      </c>
      <c r="L65" s="36">
        <f t="shared" si="8"/>
        <v>21</v>
      </c>
      <c r="M65" s="43">
        <f t="shared" si="9"/>
        <v>23</v>
      </c>
    </row>
    <row r="66" spans="2:13" ht="16.5">
      <c r="B66" s="47" t="s">
        <v>31</v>
      </c>
      <c r="C66" s="58">
        <v>9</v>
      </c>
      <c r="D66" s="22">
        <v>6</v>
      </c>
      <c r="E66" s="3">
        <f>600+250+170+165+185+190+150</f>
        <v>1710</v>
      </c>
      <c r="F66" s="25">
        <v>12</v>
      </c>
      <c r="G66" s="22">
        <v>9</v>
      </c>
      <c r="H66" s="3">
        <f>900+170+164+209+176+180+165+210+200+190</f>
        <v>2564</v>
      </c>
      <c r="I66" s="25">
        <v>10</v>
      </c>
      <c r="J66" s="36">
        <f t="shared" si="6"/>
        <v>15</v>
      </c>
      <c r="K66" s="36">
        <f t="shared" si="7"/>
        <v>4274</v>
      </c>
      <c r="L66" s="36">
        <f t="shared" si="8"/>
        <v>22</v>
      </c>
      <c r="M66" s="43">
        <f t="shared" si="9"/>
        <v>24</v>
      </c>
    </row>
    <row r="67" spans="2:13">
      <c r="B67" s="47" t="s">
        <v>41</v>
      </c>
      <c r="C67" s="23">
        <v>8</v>
      </c>
      <c r="D67" s="22">
        <v>1</v>
      </c>
      <c r="E67" s="3">
        <f>100+361</f>
        <v>461</v>
      </c>
      <c r="F67" s="23">
        <v>12</v>
      </c>
      <c r="G67" s="22">
        <v>1</v>
      </c>
      <c r="H67" s="3">
        <f>100+160</f>
        <v>260</v>
      </c>
      <c r="I67" s="23">
        <v>13</v>
      </c>
      <c r="J67" s="36">
        <f t="shared" si="6"/>
        <v>2</v>
      </c>
      <c r="K67" s="36">
        <f t="shared" si="7"/>
        <v>721</v>
      </c>
      <c r="L67" s="36">
        <f t="shared" si="8"/>
        <v>25</v>
      </c>
      <c r="M67" s="43">
        <f t="shared" si="9"/>
        <v>25</v>
      </c>
    </row>
    <row r="68" spans="2:13" ht="15.75" thickBot="1">
      <c r="B68" s="49" t="s">
        <v>28</v>
      </c>
      <c r="C68" s="50">
        <v>1</v>
      </c>
      <c r="D68" s="26">
        <v>2</v>
      </c>
      <c r="E68" s="29">
        <f>200+210+155</f>
        <v>565</v>
      </c>
      <c r="F68" s="50">
        <v>13</v>
      </c>
      <c r="G68" s="26">
        <v>1</v>
      </c>
      <c r="H68" s="29">
        <f>100+154</f>
        <v>254</v>
      </c>
      <c r="I68" s="50">
        <v>13</v>
      </c>
      <c r="J68" s="37">
        <f t="shared" si="6"/>
        <v>3</v>
      </c>
      <c r="K68" s="37">
        <f t="shared" si="7"/>
        <v>819</v>
      </c>
      <c r="L68" s="37">
        <f t="shared" si="8"/>
        <v>26</v>
      </c>
      <c r="M68" s="54">
        <f t="shared" si="9"/>
        <v>26</v>
      </c>
    </row>
    <row r="69" spans="2:13">
      <c r="C69"/>
      <c r="D69"/>
      <c r="E69"/>
      <c r="F69"/>
      <c r="G69"/>
      <c r="H69"/>
      <c r="I69"/>
      <c r="J69"/>
      <c r="K69"/>
      <c r="L69"/>
      <c r="M69"/>
    </row>
    <row r="70" spans="2:13">
      <c r="C70"/>
      <c r="D70"/>
      <c r="E70"/>
      <c r="F70"/>
      <c r="G70"/>
      <c r="H70"/>
      <c r="I70"/>
      <c r="J70" s="20">
        <f>SUM(J43:J69)</f>
        <v>661</v>
      </c>
      <c r="K70"/>
      <c r="L70"/>
      <c r="M70"/>
    </row>
    <row r="71" spans="2:13" ht="14.25" customHeight="1"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10"/>
    </row>
    <row r="72" spans="2:13"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10"/>
    </row>
    <row r="73" spans="2:13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10"/>
    </row>
    <row r="74" spans="2:13"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10"/>
    </row>
    <row r="75" spans="2:13"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10"/>
    </row>
    <row r="76" spans="2:13"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10"/>
    </row>
    <row r="77" spans="2:13"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10"/>
    </row>
    <row r="78" spans="2:13"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10"/>
    </row>
    <row r="79" spans="2:13"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10"/>
    </row>
    <row r="80" spans="2:13"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10"/>
    </row>
    <row r="81" spans="2:13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10"/>
    </row>
    <row r="82" spans="2:13"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10"/>
    </row>
    <row r="83" spans="2:13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10"/>
    </row>
    <row r="84" spans="2:13"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10"/>
    </row>
    <row r="85" spans="2:13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10"/>
    </row>
    <row r="86" spans="2:13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10"/>
    </row>
    <row r="87" spans="2:13">
      <c r="B87" s="4"/>
      <c r="C87" s="6"/>
      <c r="D87" s="6"/>
      <c r="E87" s="6"/>
      <c r="F87" s="6"/>
      <c r="G87" s="6"/>
      <c r="H87" s="6"/>
      <c r="I87" s="6"/>
      <c r="J87" s="6"/>
      <c r="K87" s="6"/>
      <c r="L87" s="6"/>
      <c r="M87" s="10"/>
    </row>
    <row r="88" spans="2:13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10"/>
    </row>
    <row r="89" spans="2:13"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10"/>
    </row>
    <row r="90" spans="2:13"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10"/>
    </row>
    <row r="91" spans="2:13"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10"/>
    </row>
    <row r="92" spans="2:13">
      <c r="B92" s="4"/>
      <c r="C92" s="6"/>
      <c r="D92" s="6"/>
      <c r="E92" s="6"/>
      <c r="F92" s="6"/>
      <c r="G92" s="6"/>
      <c r="H92" s="6"/>
      <c r="I92" s="6"/>
      <c r="J92" s="6"/>
      <c r="K92" s="6"/>
      <c r="L92" s="6"/>
      <c r="M92" s="10"/>
    </row>
    <row r="93" spans="2:13">
      <c r="B93" s="4"/>
      <c r="C93" s="6"/>
      <c r="D93" s="6"/>
      <c r="E93" s="6"/>
      <c r="F93" s="6"/>
      <c r="G93" s="6"/>
      <c r="H93" s="6"/>
      <c r="I93" s="6"/>
      <c r="J93" s="20"/>
      <c r="K93" s="6"/>
      <c r="L93" s="6"/>
      <c r="M93" s="6"/>
    </row>
    <row r="94" spans="2:13">
      <c r="B94" s="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</sheetData>
  <sortState ref="B6:L18">
    <sortCondition ref="L6:L18"/>
    <sortCondition descending="1" ref="K6:K18"/>
  </sortState>
  <mergeCells count="4">
    <mergeCell ref="D22:F22"/>
    <mergeCell ref="G22:I22"/>
    <mergeCell ref="D41:F41"/>
    <mergeCell ref="D4:F4"/>
  </mergeCells>
  <pageMargins left="0.78740157480314965" right="0.78740157480314965" top="0.27559055118110237" bottom="0.47244094488188976" header="0.23622047244094488" footer="0.2362204724409448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SKUPINY, CELKOVÉ POŘADÍ</vt:lpstr>
      <vt:lpstr>List3</vt:lpstr>
      <vt:lpstr>'SKUPINY, CELKOVÉ POŘADÍ'!Oblast_tisku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2013-08-31T17:26:35Z</cp:lastPrinted>
  <dcterms:created xsi:type="dcterms:W3CDTF">2009-08-28T05:10:13Z</dcterms:created>
  <dcterms:modified xsi:type="dcterms:W3CDTF">2013-09-03T05:59:48Z</dcterms:modified>
</cp:coreProperties>
</file>